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<sst xmlns="http://schemas.openxmlformats.org/spreadsheetml/2006/main" count="86" uniqueCount="86">
  <si>
    <t xml:space="preserve">ПРИХОДНО-РАСХОДНАЯ СМЕТА НА 2026/27 г.</t>
  </si>
  <si>
    <t xml:space="preserve">Статья</t>
  </si>
  <si>
    <t xml:space="preserve">Расценка, руб.</t>
  </si>
  <si>
    <t xml:space="preserve">Комментарий</t>
  </si>
  <si>
    <t xml:space="preserve">Раздел 1. Электроэнергия</t>
  </si>
  <si>
    <t xml:space="preserve">Оплата электроэнергии общего пользования</t>
  </si>
  <si>
    <t xml:space="preserve">расценка на основе действующих тарифов МЭС и данных текущего года</t>
  </si>
  <si>
    <t xml:space="preserve">Содержание и ремонт уличного освещения</t>
  </si>
  <si>
    <t xml:space="preserve">учитывает оплату электрика (32000 р/мес, статус самозанятого) и материалы</t>
  </si>
  <si>
    <t xml:space="preserve">Раздел 2. Вывоз отходов</t>
  </si>
  <si>
    <t xml:space="preserve">Вывоз ТКО, РСО, КГО</t>
  </si>
  <si>
    <t xml:space="preserve">по действующим тарифам Рузского регионального оператора</t>
  </si>
  <si>
    <t xml:space="preserve">Разработка паспорта образования отходов</t>
  </si>
  <si>
    <t xml:space="preserve">по мониторингу предложений специализированных организаций</t>
  </si>
  <si>
    <t xml:space="preserve">Уборка контейнерных площадок</t>
  </si>
  <si>
    <t xml:space="preserve">из расчета 10700 в мес.по статусу самозанятого</t>
  </si>
  <si>
    <t xml:space="preserve">Ремонт контейнерных площадок 2,3</t>
  </si>
  <si>
    <t xml:space="preserve">работа и материалы, оценочно</t>
  </si>
  <si>
    <t xml:space="preserve">Восстановление части ограждения КП-1</t>
  </si>
  <si>
    <t xml:space="preserve">материалы имеются, только оплата работы (по самозанятому), оценочно</t>
  </si>
  <si>
    <t xml:space="preserve">Аренда измельчителя веток</t>
  </si>
  <si>
    <t xml:space="preserve">2 смены работы измельчителя с 2 рабочими (КП от ИП Левкович С.А.)</t>
  </si>
  <si>
    <t xml:space="preserve">Раздел 3. Система видеонаблюдения</t>
  </si>
  <si>
    <t xml:space="preserve">Обслуживание и ремонт СВН (послегарантийное)</t>
  </si>
  <si>
    <t xml:space="preserve">тариф ИстраНет 8400 руб./мес.</t>
  </si>
  <si>
    <t xml:space="preserve">Подготовка мест для монтажа нового сегмента</t>
  </si>
  <si>
    <t xml:space="preserve">матрериалы для установки 2х металлических опор, кабели, работа, оценочно</t>
  </si>
  <si>
    <t xml:space="preserve">Оплата интернет-трафика</t>
  </si>
  <si>
    <t xml:space="preserve">тариф ИстраНет 610 руб./мес.</t>
  </si>
  <si>
    <t xml:space="preserve">Раздел 4. Шлагбаум, общий забор, калитки</t>
  </si>
  <si>
    <t xml:space="preserve">Модернизация шлагбаума</t>
  </si>
  <si>
    <t xml:space="preserve">по средней совокупности предложений специализированных организаций по выполнению комплекса работ: 1) приведение в порядок механичесой части, 2) обеспечение автоматического открытия/закрытия при отключении и последующем включении электричества, 3) дистанционная фиксация в открытом состоянии 4) установка модуля sos112 для автоматического открытия специальным ТС (01,02,03), 5) упрощенное механическое открытие в аварийных случаях</t>
  </si>
  <si>
    <t xml:space="preserve">Обслуживание шлагбаума</t>
  </si>
  <si>
    <t xml:space="preserve">2 выезда специалиста в год</t>
  </si>
  <si>
    <t xml:space="preserve">Восстановление общего забора от ТП-2 до уч.286</t>
  </si>
  <si>
    <t xml:space="preserve">Забор 80м, с 1 калиткой, рабица, с подготовкой трассы (вырубка, демонтаж остатков старого забора), 2-я калитка для установки у правления (уч.287)</t>
  </si>
  <si>
    <t xml:space="preserve">доп.калитка для правления (КП по тарифам Забор-Сад)</t>
  </si>
  <si>
    <t xml:space="preserve">Раздел 5.  Дороги и прилегающие земли</t>
  </si>
  <si>
    <t xml:space="preserve">Уборка снега в зимний период</t>
  </si>
  <si>
    <t xml:space="preserve">10 смен: 7 смен МТЗ, 3 смены смешанные МТЗ-Т150</t>
  </si>
  <si>
    <t xml:space="preserve">Ручная расчистка снега на МОП</t>
  </si>
  <si>
    <t xml:space="preserve">из расчета 10700р в месяц в период ноябрь-март (по статусу самозанятого), расчистка дорожки до ж.д.платформы от 1 выхода; дорожки к источнику (роднику); дорожки к зданию правления и площадки у шлагбаума</t>
  </si>
  <si>
    <t xml:space="preserve">Ремонт кюветов вдоль центральной дороги</t>
  </si>
  <si>
    <t xml:space="preserve">3 смены (погрузчик JCB, самосвал, 2 рабочих) КП от ИП Подколзин</t>
  </si>
  <si>
    <t xml:space="preserve">Ремонт участка центральной дороги и участка 7 линии</t>
  </si>
  <si>
    <t xml:space="preserve">отсыпка участка ц.дороги от д.114 до КП-2 980 кв.м  и 7 линии от д.239 до д.248 210 кв.м, с уплотнением и эмульсией, и ремонт полотна от въезда до 6 линии (КП от ИП Подколзин)</t>
  </si>
  <si>
    <t xml:space="preserve">7-я линия от д.239 до д.248)</t>
  </si>
  <si>
    <t xml:space="preserve">Перекладка трубы 5-я линия у д.73</t>
  </si>
  <si>
    <t xml:space="preserve">переукладка водосточной трубы, с усилением ложа щебнем КП от ИП Подколзин</t>
  </si>
  <si>
    <t xml:space="preserve">Покос травы на МОП</t>
  </si>
  <si>
    <t xml:space="preserve">3 покоса, ширина 1 м, КП с/з Винокуров А.</t>
  </si>
  <si>
    <t xml:space="preserve">Аренда автовышки для обрезки деревьев</t>
  </si>
  <si>
    <t xml:space="preserve">КП от ИП Сурай А.В. (на 1 смену)</t>
  </si>
  <si>
    <t xml:space="preserve">Раздел 6. Административные и общие расходы</t>
  </si>
  <si>
    <t xml:space="preserve">Фонд оплаты труда</t>
  </si>
  <si>
    <t xml:space="preserve">оплата (по статусу с/з) за отчетность 26750р.в мес., фонд поощрения членов правления 64200р.в месяц</t>
  </si>
  <si>
    <t xml:space="preserve">Канцелярия, транспорт, связь, сайт</t>
  </si>
  <si>
    <t xml:space="preserve">расценка по текущим расходам</t>
  </si>
  <si>
    <t xml:space="preserve">Почтовые расходы</t>
  </si>
  <si>
    <t xml:space="preserve">претензионные и судебные закзаные письма, по почтовым тарифам (~500р/шт)</t>
  </si>
  <si>
    <t xml:space="preserve">Оплата СЭДО и каналов связи для сдачи отчетности</t>
  </si>
  <si>
    <t xml:space="preserve">тарифы оператора «Контур» на текущий год с запасом 10% на систему электронного документооборота «Диадок» и канал передачи электронной отчетности в Росприроднадзор. </t>
  </si>
  <si>
    <t xml:space="preserve">Оплата услуг и комиссий банка</t>
  </si>
  <si>
    <t xml:space="preserve">тарифы ВТБ на обслуживание расчетного счета</t>
  </si>
  <si>
    <t xml:space="preserve">Резерв налога на ЗОН</t>
  </si>
  <si>
    <t xml:space="preserve">ставка налога на землю</t>
  </si>
  <si>
    <t xml:space="preserve">Юридические услуги по взысканию долгов</t>
  </si>
  <si>
    <t xml:space="preserve">примерно на 8 процессов в федеральных и 3 в мировых судах с госпошлиной, затраты подлежат возмещению (КП от ИП Горбунова)</t>
  </si>
  <si>
    <t xml:space="preserve">Раздел 7. Прочие</t>
  </si>
  <si>
    <t xml:space="preserve">Вынос 3-х точек геолокации на северной границе</t>
  </si>
  <si>
    <t xml:space="preserve">средний расчет по тарифам геодезических фирм (выезд и установка точки), вынос точек необходим для определения земли общего назначения вдоль северной границы товарищества</t>
  </si>
  <si>
    <t xml:space="preserve">Обустройство мини-футбольного поля</t>
  </si>
  <si>
    <t xml:space="preserve">работа с материалами (брус и сетка для ворот), оценочно</t>
  </si>
  <si>
    <t xml:space="preserve">Резервный фонд</t>
  </si>
  <si>
    <t xml:space="preserve">средства на случаи изменения цен на работы, услуги, материалы, а также резерв для покрытия дефицита сбора взносов, возникающего из-за должников и заброшенных участков (с дальнейшей компенсацией по итогам судебных разбирательств)</t>
  </si>
  <si>
    <t xml:space="preserve">ВСЕГО (руб)</t>
  </si>
  <si>
    <t xml:space="preserve">ФИНАНСОВО-ЭКОНОМИЧЕСКОЕ ОБОСНОВАНИЕ РАЗМЕРА ВЗНОСОВ</t>
  </si>
  <si>
    <t xml:space="preserve">Площадь садовых з/у собственников (кв.м) в СНТ</t>
  </si>
  <si>
    <t xml:space="preserve">по данным Национальной системы пространственных данных</t>
  </si>
  <si>
    <t xml:space="preserve">Сумма взносов (платы) на 1 кв.м (руб/кв.м)</t>
  </si>
  <si>
    <t xml:space="preserve">расчет: 5284175руб/187612кв.м</t>
  </si>
  <si>
    <t xml:space="preserve">Расчет суммы членского взноса (платы для лиц, ведущих садоводство без участия в товариществе) для участка</t>
  </si>
  <si>
    <t xml:space="preserve">(5284175руб/187612кв.м)*S (где S — площадь участка или участков в собственности члена СНТ или лица, ведущего садоводство без участия в товариществе, в кв.м,) результат с округлением копеек до ближайшего целого в рублях</t>
  </si>
  <si>
    <t xml:space="preserve">Пример для участка 6 соток</t>
  </si>
  <si>
    <t xml:space="preserve">(5284175руб/187612кв.м)*600 кв.м</t>
  </si>
  <si>
    <t xml:space="preserve">с округлением копеек до ближайшего целого в руб.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</si>
</sst>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3"/>
      <name val="Arial"/>
      <family val="2"/>
      <charset val="1"/>
    </font>
    <font>
      <b val="true"/>
      <sz val="13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6"/>
  <sheetViews>
    <sheetView showFormulas="false" showGridLines="true" showRowColHeaders="true" showZeros="true" rightToLeft="false" tabSelected="true" showOutlineSymbols="true" defaultGridColor="true" view="normal" topLeftCell="A48" colorId="64" zoomScale="150" zoomScaleNormal="150" zoomScalePageLayoutView="100" workbookViewId="0">
      <selection pane="topLeft" activeCell="C60" activeCellId="0" sqref="C60"/>
    </sheetView>
  </sheetViews>
  <sheetFormatPr defaultRowHeight="12.8" zeroHeight="false" outlineLevelRow="0" outlineLevelCol="0"/>
  <cols>
    <col collapsed="false" customWidth="true" hidden="false" outlineLevel="0" max="1" min="1" style="1" width="1.92"/>
    <col collapsed="false" customWidth="true" hidden="false" outlineLevel="0" max="2" min="2" style="1" width="50.03"/>
    <col collapsed="false" customWidth="true" hidden="false" outlineLevel="0" max="3" min="3" style="2" width="14.51"/>
    <col collapsed="false" customWidth="true" hidden="false" outlineLevel="0" max="4" min="4" style="2" width="68.01"/>
    <col collapsed="false" customWidth="false" hidden="false" outlineLevel="0" max="5" min="5" style="3" width="11.52"/>
    <col collapsed="false" customWidth="false" hidden="false" outlineLevel="0" max="1025" min="6" style="0" width="11.52"/>
  </cols>
  <sheetData>
    <row r="1" customFormat="false" ht="12.8" hidden="false" customHeight="false" outlineLevel="0" collapsed="false">
      <c r="B1" s="4" t="s">
        <v>0</v>
      </c>
      <c r="C1" s="5"/>
      <c r="D1" s="5"/>
      <c r="E1" s="5"/>
    </row>
    <row r="2" customFormat="false" ht="12.8" hidden="false" customHeight="false" outlineLevel="0" collapsed="false">
      <c r="B2" s="6" t="s">
        <v>1</v>
      </c>
      <c r="C2" s="5" t="s">
        <v>2</v>
      </c>
      <c r="D2" s="5" t="s">
        <v>3</v>
      </c>
      <c r="E2" s="5"/>
    </row>
    <row r="3" s="9" customFormat="true" ht="16.15" hidden="false" customHeight="false" outlineLevel="0" collapsed="false">
      <c r="A3" s="1"/>
      <c r="B3" s="7" t="s">
        <v>4</v>
      </c>
      <c r="C3" s="2"/>
      <c r="D3" s="2"/>
      <c r="E3" s="8"/>
    </row>
    <row r="4" s="9" customFormat="true" ht="16.15" hidden="false" customHeight="false" outlineLevel="0" collapsed="false">
      <c r="A4" s="1"/>
      <c r="B4" s="1" t="s">
        <v>5</v>
      </c>
      <c r="C4" s="10" t="n">
        <v>285000</v>
      </c>
      <c r="D4" s="2" t="s">
        <v>6</v>
      </c>
      <c r="E4" s="8"/>
    </row>
    <row r="5" s="9" customFormat="true" ht="16.15" hidden="false" customHeight="false" outlineLevel="0" collapsed="false">
      <c r="A5" s="1"/>
      <c r="B5" s="1" t="s">
        <v>7</v>
      </c>
      <c r="C5" s="10" t="n">
        <v>400000</v>
      </c>
      <c r="D5" s="2" t="s">
        <v>8</v>
      </c>
      <c r="E5" s="8"/>
    </row>
    <row r="6" s="9" customFormat="true" ht="16.15" hidden="false" customHeight="false" outlineLevel="0" collapsed="false">
      <c r="A6" s="1"/>
      <c r="B6" s="7" t="s">
        <v>9</v>
      </c>
      <c r="C6" s="10"/>
      <c r="D6" s="2"/>
      <c r="E6" s="8"/>
    </row>
    <row r="7" s="9" customFormat="true" ht="16.15" hidden="false" customHeight="false" outlineLevel="0" collapsed="false">
      <c r="A7" s="1"/>
      <c r="B7" s="1" t="s">
        <v>10</v>
      </c>
      <c r="C7" s="10" t="n">
        <v>924000</v>
      </c>
      <c r="D7" s="2" t="s">
        <v>11</v>
      </c>
      <c r="E7" s="8"/>
    </row>
    <row r="8" s="9" customFormat="true" ht="16.15" hidden="false" customHeight="false" outlineLevel="0" collapsed="false">
      <c r="A8" s="1"/>
      <c r="B8" s="1" t="s">
        <v>12</v>
      </c>
      <c r="C8" s="10" t="n">
        <v>10000</v>
      </c>
      <c r="D8" s="2" t="s">
        <v>13</v>
      </c>
      <c r="E8" s="8"/>
      <c r="G8" s="8"/>
    </row>
    <row r="9" s="9" customFormat="true" ht="16.15" hidden="false" customHeight="false" outlineLevel="0" collapsed="false">
      <c r="A9" s="1"/>
      <c r="B9" s="1" t="s">
        <v>14</v>
      </c>
      <c r="C9" s="10" t="n">
        <f aca="false">10700*12</f>
        <v>128400</v>
      </c>
      <c r="D9" s="2" t="s">
        <v>15</v>
      </c>
      <c r="E9" s="8"/>
    </row>
    <row r="10" s="9" customFormat="true" ht="16.15" hidden="false" customHeight="false" outlineLevel="0" collapsed="false">
      <c r="A10" s="1"/>
      <c r="B10" s="1" t="s">
        <v>16</v>
      </c>
      <c r="C10" s="10" t="n">
        <v>32000</v>
      </c>
      <c r="D10" s="2" t="s">
        <v>17</v>
      </c>
      <c r="E10" s="8"/>
    </row>
    <row r="11" s="9" customFormat="true" ht="16.15" hidden="false" customHeight="false" outlineLevel="0" collapsed="false">
      <c r="A11" s="1"/>
      <c r="B11" s="1" t="s">
        <v>18</v>
      </c>
      <c r="C11" s="10" t="n">
        <v>10700</v>
      </c>
      <c r="D11" s="2" t="s">
        <v>19</v>
      </c>
      <c r="E11" s="8"/>
    </row>
    <row r="12" s="9" customFormat="true" ht="16.15" hidden="false" customHeight="false" outlineLevel="0" collapsed="false">
      <c r="A12" s="1"/>
      <c r="B12" s="1" t="s">
        <v>20</v>
      </c>
      <c r="C12" s="10" t="n">
        <f aca="false">30740*2</f>
        <v>61480</v>
      </c>
      <c r="D12" s="11" t="s">
        <v>21</v>
      </c>
      <c r="E12" s="8"/>
    </row>
    <row r="13" s="9" customFormat="true" ht="16.15" hidden="false" customHeight="false" outlineLevel="0" collapsed="false">
      <c r="A13" s="1"/>
      <c r="B13" s="7" t="s">
        <v>22</v>
      </c>
      <c r="C13" s="10"/>
      <c r="D13" s="2"/>
      <c r="E13" s="8"/>
    </row>
    <row r="14" s="9" customFormat="true" ht="16.15" hidden="false" customHeight="false" outlineLevel="0" collapsed="false">
      <c r="A14" s="1"/>
      <c r="B14" s="1" t="s">
        <v>23</v>
      </c>
      <c r="C14" s="10" t="n">
        <f aca="false">8400*12</f>
        <v>100800</v>
      </c>
      <c r="D14" s="2" t="s">
        <v>24</v>
      </c>
      <c r="E14" s="8"/>
    </row>
    <row r="15" s="9" customFormat="true" ht="16.15" hidden="false" customHeight="false" outlineLevel="0" collapsed="false">
      <c r="A15" s="1"/>
      <c r="B15" s="1" t="s">
        <v>25</v>
      </c>
      <c r="C15" s="10" t="n">
        <v>60000</v>
      </c>
      <c r="D15" s="2" t="s">
        <v>26</v>
      </c>
      <c r="E15" s="8"/>
    </row>
    <row r="16" s="9" customFormat="true" ht="16.15" hidden="false" customHeight="false" outlineLevel="0" collapsed="false">
      <c r="A16" s="1"/>
      <c r="B16" s="1" t="s">
        <v>27</v>
      </c>
      <c r="C16" s="10" t="n">
        <f aca="false">610*12</f>
        <v>7320</v>
      </c>
      <c r="D16" s="2" t="s">
        <v>28</v>
      </c>
      <c r="E16" s="8"/>
    </row>
    <row r="17" s="13" customFormat="true" ht="16.15" hidden="false" customHeight="false" outlineLevel="0" collapsed="false">
      <c r="A17" s="7"/>
      <c r="B17" s="7" t="s">
        <v>29</v>
      </c>
      <c r="C17" s="10"/>
      <c r="D17" s="10"/>
      <c r="E17" s="12"/>
    </row>
    <row r="18" s="9" customFormat="true" ht="81.6" hidden="false" customHeight="false" outlineLevel="0" collapsed="false">
      <c r="A18" s="1"/>
      <c r="B18" s="14" t="s">
        <v>30</v>
      </c>
      <c r="C18" s="15" t="n">
        <v>100000</v>
      </c>
      <c r="D18" s="16" t="s">
        <v>31</v>
      </c>
      <c r="E18" s="8"/>
    </row>
    <row r="19" s="9" customFormat="true" ht="16.15" hidden="false" customHeight="false" outlineLevel="0" collapsed="false">
      <c r="A19" s="1"/>
      <c r="B19" s="1" t="s">
        <v>32</v>
      </c>
      <c r="C19" s="10" t="n">
        <v>10000</v>
      </c>
      <c r="D19" s="2" t="s">
        <v>33</v>
      </c>
      <c r="E19" s="8"/>
    </row>
    <row r="20" s="9" customFormat="true" ht="16.15" hidden="false" customHeight="false" outlineLevel="0" collapsed="false">
      <c r="A20" s="1"/>
      <c r="B20" s="1" t="s">
        <v>34</v>
      </c>
      <c r="C20" s="10" t="n">
        <f aca="false">94000+15000</f>
        <v>109000</v>
      </c>
      <c r="D20" s="17" t="s">
        <v>35</v>
      </c>
      <c r="E20" s="8"/>
    </row>
    <row r="21" s="9" customFormat="true" ht="16.15" hidden="false" customHeight="false" outlineLevel="0" collapsed="false">
      <c r="A21" s="1"/>
      <c r="B21" s="1"/>
      <c r="C21" s="10"/>
      <c r="D21" s="17" t="s">
        <v>36</v>
      </c>
      <c r="E21" s="8"/>
    </row>
    <row r="22" s="9" customFormat="true" ht="16.15" hidden="false" customHeight="false" outlineLevel="0" collapsed="false">
      <c r="A22" s="1"/>
      <c r="B22" s="7" t="s">
        <v>37</v>
      </c>
      <c r="C22" s="10"/>
      <c r="D22" s="2"/>
      <c r="E22" s="8"/>
    </row>
    <row r="23" s="9" customFormat="true" ht="16.15" hidden="false" customHeight="false" outlineLevel="0" collapsed="false">
      <c r="A23" s="1"/>
      <c r="B23" s="1" t="s">
        <v>38</v>
      </c>
      <c r="C23" s="10" t="n">
        <v>291000</v>
      </c>
      <c r="D23" s="11" t="s">
        <v>39</v>
      </c>
      <c r="E23" s="8"/>
    </row>
    <row r="24" s="9" customFormat="true" ht="16.15" hidden="false" customHeight="false" outlineLevel="0" collapsed="false">
      <c r="A24" s="1"/>
      <c r="B24" s="1" t="s">
        <v>40</v>
      </c>
      <c r="C24" s="10" t="n">
        <f aca="false">10000*5+10000*5*7%</f>
        <v>53500</v>
      </c>
      <c r="D24" s="17" t="s">
        <v>41</v>
      </c>
      <c r="E24" s="8"/>
    </row>
    <row r="25" s="9" customFormat="true" ht="16.15" hidden="false" customHeight="false" outlineLevel="0" collapsed="false">
      <c r="A25" s="1"/>
      <c r="B25" s="1"/>
      <c r="C25" s="10"/>
      <c r="D25" s="17"/>
      <c r="E25" s="8"/>
    </row>
    <row r="26" s="9" customFormat="true" ht="16.15" hidden="false" customHeight="false" outlineLevel="0" collapsed="false">
      <c r="A26" s="1"/>
      <c r="B26" s="1" t="s">
        <v>42</v>
      </c>
      <c r="C26" s="10" t="n">
        <v>189000</v>
      </c>
      <c r="D26" s="11" t="s">
        <v>43</v>
      </c>
      <c r="E26" s="8"/>
    </row>
    <row r="27" s="9" customFormat="true" ht="16.15" hidden="false" customHeight="false" outlineLevel="0" collapsed="false">
      <c r="A27" s="1"/>
      <c r="B27" s="18" t="s">
        <v>44</v>
      </c>
      <c r="C27" s="19" t="n">
        <f aca="false">(245*4*450)+(70*3*450)+100000</f>
        <v>635500</v>
      </c>
      <c r="D27" s="20" t="s">
        <v>45</v>
      </c>
      <c r="E27" s="8"/>
    </row>
    <row r="28" s="9" customFormat="true" ht="20.4" hidden="false" customHeight="true" outlineLevel="0" collapsed="false">
      <c r="A28" s="1"/>
      <c r="B28" s="18" t="s">
        <v>46</v>
      </c>
      <c r="C28" s="19"/>
      <c r="D28" s="20"/>
      <c r="E28" s="8"/>
    </row>
    <row r="29" s="9" customFormat="true" ht="27.6" hidden="true" customHeight="true" outlineLevel="0" collapsed="false">
      <c r="A29" s="1"/>
      <c r="B29" s="18"/>
      <c r="C29" s="19"/>
      <c r="D29" s="20"/>
      <c r="E29" s="8"/>
    </row>
    <row r="30" s="9" customFormat="true" ht="16.15" hidden="false" customHeight="false" outlineLevel="0" collapsed="false">
      <c r="A30" s="1"/>
      <c r="B30" s="1" t="s">
        <v>47</v>
      </c>
      <c r="C30" s="10" t="n">
        <v>50000</v>
      </c>
      <c r="D30" s="2" t="s">
        <v>48</v>
      </c>
      <c r="E30" s="8"/>
    </row>
    <row r="31" s="9" customFormat="true" ht="16.15" hidden="false" customHeight="false" outlineLevel="0" collapsed="false">
      <c r="A31" s="1"/>
      <c r="B31" s="1" t="s">
        <v>49</v>
      </c>
      <c r="C31" s="10" t="n">
        <f aca="false">20300*3</f>
        <v>60900</v>
      </c>
      <c r="D31" s="11" t="s">
        <v>50</v>
      </c>
      <c r="E31" s="8"/>
    </row>
    <row r="32" s="9" customFormat="true" ht="16.15" hidden="false" customHeight="false" outlineLevel="0" collapsed="false">
      <c r="A32" s="1"/>
      <c r="B32" s="1" t="s">
        <v>51</v>
      </c>
      <c r="C32" s="10" t="n">
        <v>32100</v>
      </c>
      <c r="D32" s="2" t="s">
        <v>52</v>
      </c>
      <c r="E32" s="8"/>
    </row>
    <row r="33" s="13" customFormat="true" ht="16.15" hidden="false" customHeight="false" outlineLevel="0" collapsed="false">
      <c r="A33" s="7"/>
      <c r="B33" s="7" t="s">
        <v>53</v>
      </c>
      <c r="C33" s="10"/>
      <c r="D33" s="10"/>
      <c r="E33" s="12"/>
    </row>
    <row r="34" s="9" customFormat="true" ht="16.15" hidden="false" customHeight="false" outlineLevel="0" collapsed="false">
      <c r="A34" s="1"/>
      <c r="B34" s="1" t="s">
        <v>54</v>
      </c>
      <c r="C34" s="10" t="n">
        <f aca="false">25000*12+25000*12*7%+60000*12+60000*12*7%</f>
        <v>1091400</v>
      </c>
      <c r="D34" s="20" t="s">
        <v>55</v>
      </c>
      <c r="E34" s="8"/>
    </row>
    <row r="35" s="9" customFormat="true" ht="16.15" hidden="false" customHeight="false" outlineLevel="0" collapsed="false">
      <c r="A35" s="1"/>
      <c r="B35" s="1"/>
      <c r="C35" s="10"/>
      <c r="D35" s="20"/>
      <c r="E35" s="8"/>
    </row>
    <row r="36" s="9" customFormat="true" ht="16.15" hidden="false" customHeight="false" outlineLevel="0" collapsed="false">
      <c r="A36" s="1"/>
      <c r="B36" s="1" t="s">
        <v>56</v>
      </c>
      <c r="C36" s="10" t="n">
        <v>30000</v>
      </c>
      <c r="D36" s="2" t="s">
        <v>57</v>
      </c>
      <c r="E36" s="8"/>
    </row>
    <row r="37" s="9" customFormat="true" ht="16.15" hidden="false" customHeight="false" outlineLevel="0" collapsed="false">
      <c r="A37" s="1"/>
      <c r="B37" s="1" t="s">
        <v>58</v>
      </c>
      <c r="C37" s="10" t="n">
        <v>10000</v>
      </c>
      <c r="D37" s="2" t="s">
        <v>59</v>
      </c>
      <c r="E37" s="8"/>
    </row>
    <row r="38" s="9" customFormat="true" ht="16.15" hidden="false" customHeight="false" outlineLevel="0" collapsed="false">
      <c r="A38" s="1"/>
      <c r="B38" s="1" t="s">
        <v>60</v>
      </c>
      <c r="C38" s="10" t="n">
        <f aca="false">(2950+9700)+(2950+9700)*10%</f>
        <v>13915</v>
      </c>
      <c r="D38" s="20" t="s">
        <v>61</v>
      </c>
      <c r="E38" s="8"/>
    </row>
    <row r="39" s="9" customFormat="true" ht="20.4" hidden="false" customHeight="true" outlineLevel="0" collapsed="false">
      <c r="A39" s="1"/>
      <c r="B39" s="1"/>
      <c r="C39" s="10"/>
      <c r="D39" s="20"/>
      <c r="E39" s="8"/>
    </row>
    <row r="40" s="9" customFormat="true" ht="16.15" hidden="false" customHeight="false" outlineLevel="0" collapsed="false">
      <c r="A40" s="1"/>
      <c r="B40" s="1" t="s">
        <v>62</v>
      </c>
      <c r="C40" s="10" t="n">
        <f aca="false">12*1680</f>
        <v>20160</v>
      </c>
      <c r="D40" s="2" t="s">
        <v>63</v>
      </c>
      <c r="E40" s="8"/>
    </row>
    <row r="41" s="9" customFormat="true" ht="16.15" hidden="false" customHeight="false" outlineLevel="0" collapsed="false">
      <c r="A41" s="1"/>
      <c r="B41" s="1" t="s">
        <v>64</v>
      </c>
      <c r="C41" s="10" t="n">
        <v>75000</v>
      </c>
      <c r="D41" s="2" t="s">
        <v>65</v>
      </c>
      <c r="E41" s="8"/>
    </row>
    <row r="42" s="9" customFormat="true" ht="24.4" hidden="false" customHeight="false" outlineLevel="0" collapsed="false">
      <c r="A42" s="1"/>
      <c r="B42" s="14" t="s">
        <v>66</v>
      </c>
      <c r="C42" s="15" t="n">
        <v>247000</v>
      </c>
      <c r="D42" s="20" t="s">
        <v>67</v>
      </c>
      <c r="E42" s="8"/>
    </row>
    <row r="43" s="13" customFormat="true" ht="16.15" hidden="false" customHeight="false" outlineLevel="0" collapsed="false">
      <c r="A43" s="7"/>
      <c r="B43" s="7" t="s">
        <v>68</v>
      </c>
      <c r="C43" s="10"/>
      <c r="D43" s="10"/>
      <c r="E43" s="12"/>
    </row>
    <row r="44" s="9" customFormat="true" ht="16.15" hidden="false" customHeight="false" outlineLevel="0" collapsed="false">
      <c r="A44" s="1"/>
      <c r="B44" s="1" t="s">
        <v>69</v>
      </c>
      <c r="C44" s="10" t="n">
        <f aca="false">9000</f>
        <v>9000</v>
      </c>
      <c r="D44" s="20" t="s">
        <v>70</v>
      </c>
      <c r="E44" s="8"/>
    </row>
    <row r="45" s="9" customFormat="true" ht="18.4" hidden="false" customHeight="true" outlineLevel="0" collapsed="false">
      <c r="A45" s="1"/>
      <c r="B45" s="1"/>
      <c r="C45" s="10"/>
      <c r="D45" s="20"/>
      <c r="E45" s="8"/>
    </row>
    <row r="46" s="9" customFormat="true" ht="16.15" hidden="false" customHeight="false" outlineLevel="0" collapsed="false">
      <c r="A46" s="1"/>
      <c r="B46" s="1" t="s">
        <v>71</v>
      </c>
      <c r="C46" s="10" t="n">
        <v>20000</v>
      </c>
      <c r="D46" s="2" t="s">
        <v>72</v>
      </c>
      <c r="E46" s="8"/>
    </row>
    <row r="47" s="9" customFormat="true" ht="16.15" hidden="false" customHeight="true" outlineLevel="0" collapsed="false">
      <c r="A47" s="1"/>
      <c r="B47" s="1" t="s">
        <v>73</v>
      </c>
      <c r="C47" s="10" t="n">
        <v>217000</v>
      </c>
      <c r="D47" s="21" t="s">
        <v>74</v>
      </c>
      <c r="E47" s="8"/>
    </row>
    <row r="48" s="9" customFormat="true" ht="31.6" hidden="false" customHeight="true" outlineLevel="0" collapsed="false">
      <c r="A48" s="1"/>
      <c r="B48" s="1"/>
      <c r="C48" s="10"/>
      <c r="D48" s="21"/>
      <c r="E48" s="8"/>
    </row>
    <row r="49" s="9" customFormat="true" ht="16.15" hidden="false" customHeight="false" outlineLevel="0" collapsed="false">
      <c r="A49" s="1"/>
      <c r="B49" s="1" t="s">
        <v>75</v>
      </c>
      <c r="C49" s="10" t="n">
        <f aca="false">SUM(C3:C47)</f>
        <v>5284175</v>
      </c>
      <c r="D49" s="1"/>
    </row>
    <row r="50" s="9" customFormat="true" ht="16.15" hidden="false" customHeight="false" outlineLevel="0" collapsed="false">
      <c r="A50" s="1"/>
      <c r="B50" s="1"/>
      <c r="C50" s="10"/>
      <c r="D50" s="1"/>
    </row>
    <row r="51" s="9" customFormat="true" ht="16.15" hidden="false" customHeight="false" outlineLevel="0" collapsed="false">
      <c r="A51" s="1"/>
      <c r="B51" s="7" t="s">
        <v>76</v>
      </c>
      <c r="C51" s="10"/>
      <c r="D51" s="2"/>
      <c r="E51" s="8"/>
    </row>
    <row r="52" s="9" customFormat="true" ht="16.15" hidden="false" customHeight="false" outlineLevel="0" collapsed="false">
      <c r="A52" s="1"/>
      <c r="B52" s="1" t="s">
        <v>77</v>
      </c>
      <c r="C52" s="10" t="n">
        <v>187612</v>
      </c>
      <c r="D52" s="2" t="s">
        <v>78</v>
      </c>
      <c r="E52" s="8"/>
    </row>
    <row r="53" s="9" customFormat="true" ht="16.15" hidden="false" customHeight="false" outlineLevel="0" collapsed="false">
      <c r="A53" s="1"/>
      <c r="B53" s="1" t="s">
        <v>79</v>
      </c>
      <c r="C53" s="10" t="n">
        <v>28.16</v>
      </c>
      <c r="D53" s="2" t="s">
        <v>80</v>
      </c>
      <c r="E53" s="8"/>
    </row>
    <row r="54" customFormat="false" ht="68.4" hidden="false" customHeight="true" outlineLevel="0" collapsed="false">
      <c r="B54" s="22" t="s">
        <v>81</v>
      </c>
      <c r="C54" s="23"/>
      <c r="D54" s="20" t="s">
        <v>82</v>
      </c>
    </row>
    <row r="55" s="9" customFormat="true" ht="16.15" hidden="false" customHeight="false" outlineLevel="0" collapsed="false">
      <c r="A55" s="1"/>
      <c r="B55" s="1" t="s">
        <v>83</v>
      </c>
      <c r="C55" s="10" t="n">
        <f aca="false">(C49/C52)*600</f>
        <v>16899.2655054048</v>
      </c>
      <c r="D55" s="2" t="s">
        <v>84</v>
      </c>
      <c r="E55" s="8"/>
    </row>
    <row r="56" customFormat="false" ht="12.8" hidden="false" customHeight="false" outlineLevel="0" collapsed="false">
      <c r="B56" s="1" t="s">
        <v>85</v>
      </c>
      <c r="C56" s="10" t="n">
        <v>16900</v>
      </c>
    </row>
  </sheetData>
  <mergeCells count="9">
    <mergeCell ref="D20:D21"/>
    <mergeCell ref="D24:D25"/>
    <mergeCell ref="B27:B29"/>
    <mergeCell ref="C27:C29"/>
    <mergeCell ref="D27:D29"/>
    <mergeCell ref="D34:D35"/>
    <mergeCell ref="D38:D39"/>
    <mergeCell ref="D44:D45"/>
    <mergeCell ref="D47:D4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85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2025-07-23T11:37:56Z</dcterms:created>
  <dc:creator/>
  <dc:description/>
  <dc:language>ru-RU</dc:language>
  <cp:lastModifiedBy/>
  <dcterms:modified xsi:type="dcterms:W3CDTF">2026-04-28T13:58:31Z</dcterms:modified>
  <cp:revision>45</cp:revision>
  <dc:subject/>
  <dc:title/>
</cp:coreProperties>
</file>